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Sor\"/>
    </mc:Choice>
  </mc:AlternateContent>
  <xr:revisionPtr revIDLastSave="0" documentId="8_{1E0EB122-F1A7-402D-B4B0-DD3E9B0C06E9}" xr6:coauthVersionLast="45" xr6:coauthVersionMax="45" xr10:uidLastSave="{00000000-0000-0000-0000-000000000000}"/>
  <bookViews>
    <workbookView xWindow="-120" yWindow="-120" windowWidth="20730" windowHeight="11160" xr2:uid="{0DC81367-948B-43F7-915D-F1E76A2FC37E}"/>
  </bookViews>
  <sheets>
    <sheet name="مدیریت و ارزیابی پلن معاملاتی" sheetId="1" r:id="rId1"/>
    <sheet name="اهداف مالی" sheetId="5" r:id="rId2"/>
    <sheet name="چک لیست معامله" sheetId="4" r:id="rId3"/>
    <sheet name="مدیریت سرمایه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2" l="1"/>
  <c r="C14" i="5" l="1"/>
  <c r="O11" i="5"/>
  <c r="O12" i="5"/>
  <c r="B11" i="1" l="1"/>
  <c r="B8" i="1"/>
  <c r="C13" i="5"/>
  <c r="C16" i="5" s="1"/>
  <c r="C13" i="1"/>
  <c r="D13" i="1"/>
  <c r="C17" i="5" l="1"/>
  <c r="D10" i="5" s="1"/>
  <c r="D13" i="5" s="1"/>
  <c r="D16" i="5" s="1"/>
  <c r="D17" i="5" l="1"/>
  <c r="E10" i="5" s="1"/>
  <c r="E13" i="5" s="1"/>
  <c r="E16" i="5" s="1"/>
  <c r="C14" i="1"/>
  <c r="C15" i="1" s="1"/>
  <c r="D14" i="1"/>
  <c r="D15" i="1" s="1"/>
  <c r="E14" i="1"/>
  <c r="E15" i="1" s="1"/>
  <c r="E17" i="5" l="1"/>
  <c r="F10" i="5" s="1"/>
  <c r="F13" i="5" s="1"/>
  <c r="F17" i="5" s="1"/>
  <c r="G10" i="5" s="1"/>
  <c r="G13" i="5" s="1"/>
  <c r="G16" i="5" s="1"/>
  <c r="C17" i="1"/>
  <c r="D17" i="1"/>
  <c r="E17" i="1"/>
  <c r="G17" i="5" l="1"/>
  <c r="H10" i="5" s="1"/>
  <c r="H13" i="5" s="1"/>
  <c r="H16" i="5" s="1"/>
  <c r="F16" i="5"/>
  <c r="H5" i="2"/>
  <c r="H17" i="5" l="1"/>
  <c r="I10" i="5" s="1"/>
  <c r="I13" i="5" s="1"/>
  <c r="I17" i="5" s="1"/>
  <c r="J10" i="5" s="1"/>
  <c r="J13" i="5" s="1"/>
  <c r="B6" i="1"/>
  <c r="B10" i="1"/>
  <c r="B9" i="1"/>
  <c r="B7" i="1"/>
  <c r="B5" i="1"/>
  <c r="B4" i="1"/>
  <c r="C16" i="1"/>
  <c r="D16" i="1"/>
  <c r="E16" i="1"/>
  <c r="C18" i="1"/>
  <c r="D18" i="1"/>
  <c r="E18" i="1"/>
  <c r="E13" i="1"/>
  <c r="I16" i="5" l="1"/>
  <c r="B16" i="1"/>
  <c r="J16" i="5"/>
  <c r="J17" i="5"/>
  <c r="K10" i="5" s="1"/>
  <c r="K13" i="5" s="1"/>
  <c r="B13" i="1"/>
  <c r="B14" i="1"/>
  <c r="B15" i="1" s="1"/>
  <c r="B17" i="1" s="1"/>
  <c r="B12" i="1"/>
  <c r="B18" i="1"/>
  <c r="E12" i="1"/>
  <c r="E19" i="1" s="1"/>
  <c r="E20" i="1" s="1"/>
  <c r="D12" i="1"/>
  <c r="C12" i="1"/>
  <c r="K17" i="5" l="1"/>
  <c r="L10" i="5" s="1"/>
  <c r="L13" i="5" s="1"/>
  <c r="K16" i="5"/>
  <c r="B19" i="1"/>
  <c r="B20" i="1" s="1"/>
  <c r="C19" i="1"/>
  <c r="C20" i="1" s="1"/>
  <c r="D19" i="1"/>
  <c r="D20" i="1" s="1"/>
  <c r="L16" i="5" l="1"/>
  <c r="L17" i="5"/>
  <c r="M10" i="5" s="1"/>
  <c r="M13" i="5" s="1"/>
  <c r="M17" i="5" l="1"/>
  <c r="N10" i="5" s="1"/>
  <c r="N13" i="5" s="1"/>
  <c r="M16" i="5"/>
  <c r="N16" i="5" l="1"/>
  <c r="O16" i="5" s="1"/>
  <c r="C6" i="5" s="1"/>
  <c r="N17" i="5"/>
</calcChain>
</file>

<file path=xl/sharedStrings.xml><?xml version="1.0" encoding="utf-8"?>
<sst xmlns="http://schemas.openxmlformats.org/spreadsheetml/2006/main" count="93" uniqueCount="76">
  <si>
    <t>کوتاه مدت</t>
  </si>
  <si>
    <t xml:space="preserve">میان مدت </t>
  </si>
  <si>
    <t>بلند مدت</t>
  </si>
  <si>
    <t>تعداد میانگین معاملات در ماه</t>
  </si>
  <si>
    <t>تعداد میانگین معاملات در سود</t>
  </si>
  <si>
    <t>میانگین نسبت  RR (نسبت حد سود به حد ضرر)</t>
  </si>
  <si>
    <t>شاخص موفقیت</t>
  </si>
  <si>
    <r>
      <t xml:space="preserve">یک روز &gt; </t>
    </r>
    <r>
      <rPr>
        <b/>
        <sz val="14"/>
        <color rgb="FFFFFF00"/>
        <rFont val="Calibri"/>
        <family val="2"/>
        <scheme val="minor"/>
      </rPr>
      <t>معامله</t>
    </r>
  </si>
  <si>
    <r>
      <rPr>
        <b/>
        <sz val="14"/>
        <color rgb="FFFFFF00"/>
        <rFont val="Calibri"/>
        <family val="2"/>
        <scheme val="minor"/>
      </rPr>
      <t>معامله</t>
    </r>
    <r>
      <rPr>
        <b/>
        <sz val="14"/>
        <color theme="0"/>
        <rFont val="Calibri"/>
        <family val="2"/>
        <scheme val="minor"/>
      </rPr>
      <t xml:space="preserve"> &gt; ده روز کاری</t>
    </r>
  </si>
  <si>
    <r>
      <t xml:space="preserve">یک روز &lt; </t>
    </r>
    <r>
      <rPr>
        <b/>
        <sz val="14"/>
        <color rgb="FFFFFF00"/>
        <rFont val="Calibri"/>
        <family val="2"/>
        <scheme val="minor"/>
      </rPr>
      <t>معامله</t>
    </r>
    <r>
      <rPr>
        <b/>
        <sz val="14"/>
        <color theme="0"/>
        <rFont val="Calibri"/>
        <family val="2"/>
        <scheme val="minor"/>
      </rPr>
      <t xml:space="preserve"> &lt; ده روز کاری</t>
    </r>
  </si>
  <si>
    <t>کمتر از 0</t>
  </si>
  <si>
    <t>بین 50 تا 100</t>
  </si>
  <si>
    <t>بالاتر از 100</t>
  </si>
  <si>
    <t>غیر قابل قبول</t>
  </si>
  <si>
    <t>قابل قبول</t>
  </si>
  <si>
    <t>مناسب</t>
  </si>
  <si>
    <t>عالی</t>
  </si>
  <si>
    <t>بین 0 تا 25</t>
  </si>
  <si>
    <t>بین 25 تا 50</t>
  </si>
  <si>
    <t>نسبت تعداد معاملات  سود به تعداد معاملات  ضرر</t>
  </si>
  <si>
    <t>محدوده مرزی و نا مناسب</t>
  </si>
  <si>
    <t>مجموع زیان به دلار</t>
  </si>
  <si>
    <t>نسبت سود کل به زیان کل</t>
  </si>
  <si>
    <t>نسبت انتظاری سود کل به زیان کل</t>
  </si>
  <si>
    <t>درصد تعدادی معاملات سود به کل معاملات</t>
  </si>
  <si>
    <t>درصد سود خالص انتظاری با توجه به ریسک میانگین</t>
  </si>
  <si>
    <t>کل معاملات</t>
  </si>
  <si>
    <t>بالانس حساب</t>
  </si>
  <si>
    <t>درصد ریسک</t>
  </si>
  <si>
    <t>ارزش هر پیپ در هر لات</t>
  </si>
  <si>
    <t>حد ضرر(پیپ)</t>
  </si>
  <si>
    <t>حجم معامله به دلار</t>
  </si>
  <si>
    <t xml:space="preserve">حجم معامله  به لات </t>
  </si>
  <si>
    <t>تفاوت درصد سود خالص با حداکثر افت حساب</t>
  </si>
  <si>
    <t xml:space="preserve">حداکثر افت سرمایه به درصد  MAX. DrawDown </t>
  </si>
  <si>
    <t>خالص سود به دلار = سود - ضرر</t>
  </si>
  <si>
    <t>تاریخ</t>
  </si>
  <si>
    <t>ساعت شروع به کار</t>
  </si>
  <si>
    <t>P</t>
  </si>
  <si>
    <t xml:space="preserve">ورود به معامله </t>
  </si>
  <si>
    <t>درصد دلاری سود خالص به بالانس ابتدای دوره ارزیابی</t>
  </si>
  <si>
    <t>اهداف مالی</t>
  </si>
  <si>
    <t>ماهانه</t>
  </si>
  <si>
    <t>فصلی</t>
  </si>
  <si>
    <t>سالانه</t>
  </si>
  <si>
    <t>میزان سرمایه اولیه</t>
  </si>
  <si>
    <t>شش ماهه</t>
  </si>
  <si>
    <t>میزان سرمایه افزوده شده</t>
  </si>
  <si>
    <t>میزان سرمایه خارج شده</t>
  </si>
  <si>
    <t>درصد سود انتظاری</t>
  </si>
  <si>
    <t>درصد سود محقق شده</t>
  </si>
  <si>
    <t>مبلغ سود محقق شده</t>
  </si>
  <si>
    <t>سرمایه در پایان دوره</t>
  </si>
  <si>
    <t>سرمایه خالص</t>
  </si>
  <si>
    <t>1- ترسیم ابزارهای تکنیکالی</t>
  </si>
  <si>
    <t>2- بررسی ساعات باز و بسته شدن بازارها</t>
  </si>
  <si>
    <t>3- بررسی ساعات اخبار  تقویمی</t>
  </si>
  <si>
    <t xml:space="preserve">4- مطالعه اخبار روز گذشته و امروز </t>
  </si>
  <si>
    <t xml:space="preserve">5- بررسی واکنش قیمت به سطوح تکنیکالی </t>
  </si>
  <si>
    <t>00/00/0000</t>
  </si>
  <si>
    <t>00-00</t>
  </si>
  <si>
    <t>6- بررسی تایم فریم های مرتبط برای تایید سیگنال</t>
  </si>
  <si>
    <t>7- بررسی همبستگی نمادها</t>
  </si>
  <si>
    <t>8- - بررسی گزینه های ترکیبی نمادها</t>
  </si>
  <si>
    <t>10- تعیین سطوح خروج از معامله</t>
  </si>
  <si>
    <t>11- تعیین ورود پلکانی به معامله</t>
  </si>
  <si>
    <t>12- مدیریت ریسک و سرمایه</t>
  </si>
  <si>
    <t>13- ورود به معامله</t>
  </si>
  <si>
    <t>14- تعیین زمان های با اهمیت برای بازبینی معامله</t>
  </si>
  <si>
    <t>15- رسم سطوح تکنیکی برای تریگر های آینده</t>
  </si>
  <si>
    <t xml:space="preserve">16- بررسی خروج پلکانی </t>
  </si>
  <si>
    <t>17- تعیین برنامه تغییر حد ضرر برای معامله</t>
  </si>
  <si>
    <t xml:space="preserve">9-  یافتن تریگر مناسب </t>
  </si>
  <si>
    <t>بالانس حساب در ابتدای دوره ارزیابی</t>
  </si>
  <si>
    <t>مجموع سود بدست آمده به دلار</t>
  </si>
  <si>
    <t xml:space="preserve">میانگین درصد ریسک در هر موقعیت معاملاتی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</si>
</sst>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B050"/>
      <name val="Wingdings 2"/>
      <family val="1"/>
      <charset val="2"/>
    </font>
    <font>
      <sz val="20"/>
      <color theme="1"/>
      <name val="Adobe Gothic Std B"/>
      <family val="2"/>
      <charset val="128"/>
    </font>
    <font>
      <sz val="20"/>
      <name val="Adobe Gothic Std B"/>
      <family val="2"/>
      <charset val="128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18E80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2">
    <xf numFmtId="0" fontId="0" fillId="0" borderId="0" xfId="0"/>
    <xf numFmtId="0" fontId="1" fillId="4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7" borderId="1" xfId="0" applyFont="1" applyFill="1" applyBorder="1"/>
    <xf numFmtId="0" fontId="3" fillId="6" borderId="1" xfId="0" applyFont="1" applyFill="1" applyBorder="1"/>
    <xf numFmtId="0" fontId="3" fillId="5" borderId="1" xfId="0" applyFont="1" applyFill="1" applyBorder="1"/>
    <xf numFmtId="0" fontId="1" fillId="4" borderId="1" xfId="0" applyFont="1" applyFill="1" applyBorder="1"/>
    <xf numFmtId="0" fontId="1" fillId="8" borderId="1" xfId="0" applyFont="1" applyFill="1" applyBorder="1"/>
    <xf numFmtId="0" fontId="1" fillId="9" borderId="1" xfId="0" applyFont="1" applyFill="1" applyBorder="1"/>
    <xf numFmtId="2" fontId="2" fillId="10" borderId="1" xfId="0" applyNumberFormat="1" applyFont="1" applyFill="1" applyBorder="1" applyAlignment="1">
      <alignment horizontal="center"/>
    </xf>
    <xf numFmtId="0" fontId="2" fillId="11" borderId="1" xfId="0" applyFont="1" applyFill="1" applyBorder="1" applyAlignment="1" applyProtection="1">
      <alignment horizontal="center"/>
      <protection locked="0"/>
    </xf>
    <xf numFmtId="0" fontId="3" fillId="12" borderId="1" xfId="0" applyFont="1" applyFill="1" applyBorder="1" applyAlignment="1">
      <alignment horizontal="center" readingOrder="2"/>
    </xf>
    <xf numFmtId="9" fontId="2" fillId="10" borderId="1" xfId="1" applyFont="1" applyFill="1" applyBorder="1" applyAlignment="1">
      <alignment horizontal="center"/>
    </xf>
    <xf numFmtId="0" fontId="5" fillId="4" borderId="1" xfId="0" applyFont="1" applyFill="1" applyBorder="1"/>
    <xf numFmtId="164" fontId="2" fillId="4" borderId="1" xfId="0" applyNumberFormat="1" applyFont="1" applyFill="1" applyBorder="1" applyAlignment="1">
      <alignment horizontal="center"/>
    </xf>
    <xf numFmtId="0" fontId="5" fillId="10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13" borderId="1" xfId="0" applyFont="1" applyFill="1" applyBorder="1"/>
    <xf numFmtId="0" fontId="2" fillId="14" borderId="1" xfId="0" applyFont="1" applyFill="1" applyBorder="1" applyAlignment="1" applyProtection="1">
      <alignment horizontal="center"/>
      <protection locked="0"/>
    </xf>
    <xf numFmtId="2" fontId="2" fillId="15" borderId="1" xfId="0" applyNumberFormat="1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9" fontId="2" fillId="11" borderId="1" xfId="1" applyFont="1" applyFill="1" applyBorder="1" applyAlignment="1" applyProtection="1">
      <alignment horizontal="center"/>
      <protection locked="0"/>
    </xf>
    <xf numFmtId="0" fontId="7" fillId="0" borderId="0" xfId="0" applyFont="1"/>
    <xf numFmtId="0" fontId="7" fillId="7" borderId="1" xfId="0" applyFont="1" applyFill="1" applyBorder="1"/>
    <xf numFmtId="1" fontId="2" fillId="13" borderId="1" xfId="1" applyNumberFormat="1" applyFont="1" applyFill="1" applyBorder="1" applyAlignment="1">
      <alignment horizontal="center"/>
    </xf>
    <xf numFmtId="0" fontId="5" fillId="17" borderId="1" xfId="0" applyFont="1" applyFill="1" applyBorder="1" applyAlignment="1">
      <alignment horizontal="center"/>
    </xf>
    <xf numFmtId="0" fontId="5" fillId="17" borderId="1" xfId="0" applyFont="1" applyFill="1" applyBorder="1" applyAlignment="1">
      <alignment horizontal="right" readingOrder="2"/>
    </xf>
    <xf numFmtId="18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right" readingOrder="2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readingOrder="2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8" fontId="1" fillId="3" borderId="1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right" readingOrder="2"/>
    </xf>
    <xf numFmtId="0" fontId="7" fillId="2" borderId="1" xfId="0" applyFont="1" applyFill="1" applyBorder="1"/>
    <xf numFmtId="0" fontId="7" fillId="17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/>
    <xf numFmtId="0" fontId="7" fillId="10" borderId="1" xfId="0" applyFont="1" applyFill="1" applyBorder="1"/>
    <xf numFmtId="9" fontId="1" fillId="0" borderId="1" xfId="0" applyNumberFormat="1" applyFont="1" applyBorder="1"/>
    <xf numFmtId="0" fontId="1" fillId="0" borderId="1" xfId="0" applyFont="1" applyBorder="1"/>
    <xf numFmtId="0" fontId="1" fillId="10" borderId="1" xfId="0" applyFont="1" applyFill="1" applyBorder="1"/>
    <xf numFmtId="0" fontId="5" fillId="11" borderId="1" xfId="0" applyFont="1" applyFill="1" applyBorder="1" applyAlignment="1">
      <alignment horizontal="right" readingOrder="2"/>
    </xf>
    <xf numFmtId="9" fontId="2" fillId="13" borderId="1" xfId="1" applyFont="1" applyFill="1" applyBorder="1" applyAlignment="1">
      <alignment horizontal="center"/>
    </xf>
    <xf numFmtId="9" fontId="1" fillId="10" borderId="1" xfId="1" applyFont="1" applyFill="1" applyBorder="1"/>
    <xf numFmtId="9" fontId="1" fillId="0" borderId="1" xfId="1" applyFont="1" applyBorder="1"/>
    <xf numFmtId="0" fontId="1" fillId="17" borderId="1" xfId="0" applyFont="1" applyFill="1" applyBorder="1"/>
    <xf numFmtId="0" fontId="1" fillId="11" borderId="1" xfId="0" applyFont="1" applyFill="1" applyBorder="1"/>
    <xf numFmtId="9" fontId="1" fillId="13" borderId="1" xfId="1" applyFont="1" applyFill="1" applyBorder="1"/>
    <xf numFmtId="2" fontId="2" fillId="18" borderId="1" xfId="0" applyNumberFormat="1" applyFont="1" applyFill="1" applyBorder="1" applyAlignment="1" applyProtection="1">
      <alignment horizontal="center"/>
      <protection locked="0"/>
    </xf>
    <xf numFmtId="9" fontId="2" fillId="18" borderId="1" xfId="1" applyFont="1" applyFill="1" applyBorder="1" applyAlignment="1" applyProtection="1">
      <alignment horizontal="center"/>
      <protection locked="0"/>
    </xf>
    <xf numFmtId="0" fontId="1" fillId="7" borderId="1" xfId="0" applyFont="1" applyFill="1" applyBorder="1"/>
    <xf numFmtId="0" fontId="9" fillId="0" borderId="1" xfId="0" applyFont="1" applyBorder="1" applyAlignment="1" applyProtection="1">
      <alignment horizontal="center"/>
      <protection locked="0"/>
    </xf>
    <xf numFmtId="0" fontId="11" fillId="2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FFFF"/>
      <color rgb="FFFF66FF"/>
      <color rgb="FF18E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847726</xdr:colOff>
      <xdr:row>22</xdr:row>
      <xdr:rowOff>95250</xdr:rowOff>
    </xdr:from>
    <xdr:to>
      <xdr:col>2</xdr:col>
      <xdr:colOff>1943100</xdr:colOff>
      <xdr:row>26</xdr:row>
      <xdr:rowOff>142701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CD022B-1E54-48E3-A0C4-263F69D7C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8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6" y="5991225"/>
          <a:ext cx="1095374" cy="9999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2</xdr:row>
      <xdr:rowOff>200025</xdr:rowOff>
    </xdr:from>
    <xdr:to>
      <xdr:col>7</xdr:col>
      <xdr:colOff>716375</xdr:colOff>
      <xdr:row>6</xdr:row>
      <xdr:rowOff>228306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B7EFB0-AA25-4697-86FC-9CA840465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5950" y="581025"/>
          <a:ext cx="1097375" cy="9998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2</xdr:row>
      <xdr:rowOff>85725</xdr:rowOff>
    </xdr:from>
    <xdr:to>
      <xdr:col>6</xdr:col>
      <xdr:colOff>49625</xdr:colOff>
      <xdr:row>6</xdr:row>
      <xdr:rowOff>94956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2827E9-62B6-4A5D-8E07-02B59D5F5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9300" y="466725"/>
          <a:ext cx="1097375" cy="9998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552449</xdr:colOff>
      <xdr:row>6</xdr:row>
      <xdr:rowOff>180974</xdr:rowOff>
    </xdr:from>
    <xdr:to>
      <xdr:col>7</xdr:col>
      <xdr:colOff>762000</xdr:colOff>
      <xdr:row>14</xdr:row>
      <xdr:rowOff>132319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CF11A-3243-4043-8B25-A50CF7020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4" y="1733549"/>
          <a:ext cx="5095876" cy="1475345"/>
        </a:xfrm>
        <a:prstGeom prst="rect">
          <a:avLst/>
        </a:prstGeom>
      </xdr:spPr>
    </xdr:pic>
    <xdr:clientData/>
  </xdr:twoCellAnchor>
  <xdr:twoCellAnchor editAs="oneCell">
    <xdr:from>
      <xdr:col>2</xdr:col>
      <xdr:colOff>9524</xdr:colOff>
      <xdr:row>7</xdr:row>
      <xdr:rowOff>9525</xdr:rowOff>
    </xdr:from>
    <xdr:to>
      <xdr:col>3</xdr:col>
      <xdr:colOff>441218</xdr:colOff>
      <xdr:row>13</xdr:row>
      <xdr:rowOff>156221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C2F48F-6720-4745-BEFC-4EEACF2E9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 amt="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4" y="1752600"/>
          <a:ext cx="1412769" cy="1289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955F-9366-4626-BD5A-180091CA8360}">
  <dimension ref="B1:F27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6" customWidth="1"/>
    <col min="2" max="2" width="24.28515625" customWidth="1"/>
    <col min="3" max="3" width="30.5703125" customWidth="1"/>
    <col min="4" max="4" width="31.28515625" customWidth="1"/>
    <col min="5" max="5" width="31.7109375" customWidth="1"/>
    <col min="6" max="6" width="52.42578125" bestFit="1" customWidth="1"/>
  </cols>
  <sheetData>
    <row r="1" spans="2:6" ht="10.5" customHeight="1" x14ac:dyDescent="0.25"/>
    <row r="2" spans="2:6" ht="18.75" x14ac:dyDescent="0.3">
      <c r="C2" s="12" t="s">
        <v>7</v>
      </c>
      <c r="D2" s="12" t="s">
        <v>9</v>
      </c>
      <c r="E2" s="12" t="s">
        <v>8</v>
      </c>
    </row>
    <row r="3" spans="2:6" ht="23.1" customHeight="1" x14ac:dyDescent="0.3">
      <c r="B3" s="22" t="s">
        <v>26</v>
      </c>
      <c r="C3" s="1" t="s">
        <v>0</v>
      </c>
      <c r="D3" s="2" t="s">
        <v>1</v>
      </c>
      <c r="E3" s="3" t="s">
        <v>2</v>
      </c>
    </row>
    <row r="4" spans="2:6" ht="23.1" customHeight="1" x14ac:dyDescent="0.35">
      <c r="B4" s="20">
        <f>SUM(C4:E4)</f>
        <v>65</v>
      </c>
      <c r="C4" s="11">
        <v>45</v>
      </c>
      <c r="D4" s="11">
        <v>15</v>
      </c>
      <c r="E4" s="11">
        <v>5</v>
      </c>
      <c r="F4" s="4" t="s">
        <v>3</v>
      </c>
    </row>
    <row r="5" spans="2:6" ht="23.1" customHeight="1" x14ac:dyDescent="0.35">
      <c r="B5" s="20">
        <f>SUM(C5:E5)</f>
        <v>44</v>
      </c>
      <c r="C5" s="11">
        <v>31</v>
      </c>
      <c r="D5" s="11">
        <v>10</v>
      </c>
      <c r="E5" s="11">
        <v>3</v>
      </c>
      <c r="F5" s="4" t="s">
        <v>4</v>
      </c>
    </row>
    <row r="6" spans="2:6" ht="23.1" customHeight="1" x14ac:dyDescent="0.35">
      <c r="B6" s="54">
        <f>(SUM(C6:E6))/3</f>
        <v>2</v>
      </c>
      <c r="C6" s="11">
        <v>1</v>
      </c>
      <c r="D6" s="11">
        <v>3</v>
      </c>
      <c r="E6" s="11">
        <v>2</v>
      </c>
      <c r="F6" s="4" t="s">
        <v>75</v>
      </c>
    </row>
    <row r="7" spans="2:6" ht="23.1" customHeight="1" x14ac:dyDescent="0.35">
      <c r="B7" s="54">
        <f>(SUM(C7:E7))/3</f>
        <v>1.2333333333333334</v>
      </c>
      <c r="C7" s="11">
        <v>1</v>
      </c>
      <c r="D7" s="11">
        <v>1.2</v>
      </c>
      <c r="E7" s="11">
        <v>1.5</v>
      </c>
      <c r="F7" s="4" t="s">
        <v>5</v>
      </c>
    </row>
    <row r="8" spans="2:6" ht="23.1" customHeight="1" x14ac:dyDescent="0.35">
      <c r="B8" s="20">
        <f>SUM(C8:E8)</f>
        <v>10000</v>
      </c>
      <c r="C8" s="11">
        <v>1000</v>
      </c>
      <c r="D8" s="11">
        <v>7000</v>
      </c>
      <c r="E8" s="11">
        <v>2000</v>
      </c>
      <c r="F8" s="4" t="s">
        <v>73</v>
      </c>
    </row>
    <row r="9" spans="2:6" ht="23.1" customHeight="1" x14ac:dyDescent="0.35">
      <c r="B9" s="20">
        <f>SUM(C9:E9)</f>
        <v>2020</v>
      </c>
      <c r="C9" s="11">
        <v>350</v>
      </c>
      <c r="D9" s="11">
        <v>1500</v>
      </c>
      <c r="E9" s="11">
        <v>170</v>
      </c>
      <c r="F9" s="4" t="s">
        <v>74</v>
      </c>
    </row>
    <row r="10" spans="2:6" ht="23.1" customHeight="1" x14ac:dyDescent="0.35">
      <c r="B10" s="20">
        <f>SUM(C10:E10)</f>
        <v>1080</v>
      </c>
      <c r="C10" s="11">
        <v>200</v>
      </c>
      <c r="D10" s="11">
        <v>800</v>
      </c>
      <c r="E10" s="11">
        <v>80</v>
      </c>
      <c r="F10" s="4" t="s">
        <v>21</v>
      </c>
    </row>
    <row r="11" spans="2:6" ht="23.1" customHeight="1" x14ac:dyDescent="0.35">
      <c r="B11" s="55">
        <f>SUM(C11:E11)/3</f>
        <v>7.6666666666666675E-2</v>
      </c>
      <c r="C11" s="24">
        <v>7.0000000000000007E-2</v>
      </c>
      <c r="D11" s="24">
        <v>0.12</v>
      </c>
      <c r="E11" s="24">
        <v>0.04</v>
      </c>
      <c r="F11" s="4" t="s">
        <v>34</v>
      </c>
    </row>
    <row r="12" spans="2:6" ht="23.1" customHeight="1" x14ac:dyDescent="0.35">
      <c r="B12" s="21">
        <f>B5/(B4-B5)</f>
        <v>2.0952380952380953</v>
      </c>
      <c r="C12" s="10">
        <f>C5/(C4-C5)</f>
        <v>2.2142857142857144</v>
      </c>
      <c r="D12" s="10">
        <f>D5/(D4-D5)</f>
        <v>2</v>
      </c>
      <c r="E12" s="10">
        <f>E5/(E4-E5)</f>
        <v>1.5</v>
      </c>
      <c r="F12" s="16" t="s">
        <v>19</v>
      </c>
    </row>
    <row r="13" spans="2:6" ht="23.1" customHeight="1" x14ac:dyDescent="0.35">
      <c r="B13" s="13">
        <f>(B5/B4)</f>
        <v>0.67692307692307696</v>
      </c>
      <c r="C13" s="13">
        <f>(C5/C4)</f>
        <v>0.68888888888888888</v>
      </c>
      <c r="D13" s="13">
        <f>(D5/D4)</f>
        <v>0.66666666666666663</v>
      </c>
      <c r="E13" s="13">
        <f>(E5/E4)</f>
        <v>0.6</v>
      </c>
      <c r="F13" s="16" t="s">
        <v>24</v>
      </c>
    </row>
    <row r="14" spans="2:6" ht="23.1" customHeight="1" x14ac:dyDescent="0.35">
      <c r="B14" s="27">
        <f>B9-B10</f>
        <v>940</v>
      </c>
      <c r="C14" s="27">
        <f>C9-C10</f>
        <v>150</v>
      </c>
      <c r="D14" s="27">
        <f>D9-D10</f>
        <v>700</v>
      </c>
      <c r="E14" s="27">
        <f>E9-E10</f>
        <v>90</v>
      </c>
      <c r="F14" s="19" t="s">
        <v>35</v>
      </c>
    </row>
    <row r="15" spans="2:6" ht="23.1" customHeight="1" x14ac:dyDescent="0.35">
      <c r="B15" s="48">
        <f>B14/B8</f>
        <v>9.4E-2</v>
      </c>
      <c r="C15" s="48">
        <f>C14/C8</f>
        <v>0.15</v>
      </c>
      <c r="D15" s="48">
        <f>D14/D8</f>
        <v>0.1</v>
      </c>
      <c r="E15" s="48">
        <f>E14/E8</f>
        <v>4.4999999999999998E-2</v>
      </c>
      <c r="F15" s="19" t="s">
        <v>40</v>
      </c>
    </row>
    <row r="16" spans="2:6" ht="23.1" customHeight="1" x14ac:dyDescent="0.35">
      <c r="B16" s="48">
        <f>SUM(C16:E16)/3</f>
        <v>0.14333333333333334</v>
      </c>
      <c r="C16" s="48">
        <f>((C5*C7)-(C4-C5))*(C6/100)</f>
        <v>0.17</v>
      </c>
      <c r="D16" s="48">
        <f>((D5*D7)-(D4-D5))*(D6/100)</f>
        <v>0.21</v>
      </c>
      <c r="E16" s="48">
        <f>((E5*E7)-(E4-E5))*(E6/100)</f>
        <v>0.05</v>
      </c>
      <c r="F16" s="19" t="s">
        <v>25</v>
      </c>
    </row>
    <row r="17" spans="2:6" ht="23.1" customHeight="1" x14ac:dyDescent="0.35">
      <c r="B17" s="48">
        <f>B15-B11</f>
        <v>1.7333333333333326E-2</v>
      </c>
      <c r="C17" s="48">
        <f>C15-C11</f>
        <v>7.9999999999999988E-2</v>
      </c>
      <c r="D17" s="48">
        <f>D15-D11</f>
        <v>-1.999999999999999E-2</v>
      </c>
      <c r="E17" s="48">
        <f>E15-E11</f>
        <v>4.9999999999999975E-3</v>
      </c>
      <c r="F17" s="19" t="s">
        <v>33</v>
      </c>
    </row>
    <row r="18" spans="2:6" ht="23.1" customHeight="1" x14ac:dyDescent="0.35">
      <c r="B18" s="15">
        <f>B9/B10</f>
        <v>1.8703703703703705</v>
      </c>
      <c r="C18" s="15">
        <f>C9/C10</f>
        <v>1.75</v>
      </c>
      <c r="D18" s="15">
        <f>D9/D10</f>
        <v>1.875</v>
      </c>
      <c r="E18" s="15">
        <f>E9/E10</f>
        <v>2.125</v>
      </c>
      <c r="F18" s="14" t="s">
        <v>22</v>
      </c>
    </row>
    <row r="19" spans="2:6" ht="23.1" customHeight="1" x14ac:dyDescent="0.35">
      <c r="B19" s="15">
        <f>B12*B7</f>
        <v>2.5841269841269843</v>
      </c>
      <c r="C19" s="15">
        <f>C12*C7</f>
        <v>2.2142857142857144</v>
      </c>
      <c r="D19" s="15">
        <f>D12*D7</f>
        <v>2.4</v>
      </c>
      <c r="E19" s="15">
        <f>E12*E7</f>
        <v>2.25</v>
      </c>
      <c r="F19" s="14" t="s">
        <v>23</v>
      </c>
    </row>
    <row r="20" spans="2:6" ht="23.1" customHeight="1" x14ac:dyDescent="0.35">
      <c r="B20" s="17">
        <f>(B19*(101-B6^2))-100</f>
        <v>150.66031746031749</v>
      </c>
      <c r="C20" s="17">
        <f>(C19*(101-C6^2))-100</f>
        <v>121.42857142857144</v>
      </c>
      <c r="D20" s="17">
        <f>(D19*(101-D6^2))-100</f>
        <v>120.79999999999998</v>
      </c>
      <c r="E20" s="17">
        <f>(E19*(101-E6^2))-100</f>
        <v>118.25</v>
      </c>
      <c r="F20" s="18" t="s">
        <v>6</v>
      </c>
    </row>
    <row r="23" spans="2:6" ht="18.75" x14ac:dyDescent="0.3">
      <c r="D23" s="5" t="s">
        <v>13</v>
      </c>
      <c r="E23" s="5" t="s">
        <v>10</v>
      </c>
      <c r="F23" s="58" t="s">
        <v>6</v>
      </c>
    </row>
    <row r="24" spans="2:6" ht="18.75" x14ac:dyDescent="0.3">
      <c r="D24" s="6" t="s">
        <v>20</v>
      </c>
      <c r="E24" s="6" t="s">
        <v>17</v>
      </c>
      <c r="F24" s="59"/>
    </row>
    <row r="25" spans="2:6" ht="18.75" x14ac:dyDescent="0.3">
      <c r="D25" s="7" t="s">
        <v>14</v>
      </c>
      <c r="E25" s="7" t="s">
        <v>18</v>
      </c>
      <c r="F25" s="59"/>
    </row>
    <row r="26" spans="2:6" ht="18.75" x14ac:dyDescent="0.3">
      <c r="D26" s="8" t="s">
        <v>15</v>
      </c>
      <c r="E26" s="8" t="s">
        <v>11</v>
      </c>
      <c r="F26" s="59"/>
    </row>
    <row r="27" spans="2:6" ht="18.75" x14ac:dyDescent="0.3">
      <c r="D27" s="9" t="s">
        <v>16</v>
      </c>
      <c r="E27" s="9" t="s">
        <v>12</v>
      </c>
      <c r="F27" s="60"/>
    </row>
  </sheetData>
  <sheetProtection algorithmName="SHA-512" hashValue="iPx5L6jwl/wTFoZSJiGNszkzDdZgyOsl8r8lr0Z+Squ9hvXH2lqciZPTDPZzT/EUCTBq0boVutAFKN71kW5C6g==" saltValue="N9J06xXrUMRYkVMwthGrzw==" spinCount="100000" sheet="1" selectLockedCells="1"/>
  <mergeCells count="1">
    <mergeCell ref="F23:F27"/>
  </mergeCells>
  <pageMargins left="0.7" right="0.7" top="0.75" bottom="0.75" header="0.3" footer="0.3"/>
  <pageSetup paperSize="9" orientation="portrait" r:id="rId1"/>
  <ignoredErrors>
    <ignoredError sqref="B4:B11 B1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57E8B-88BC-4FAC-8AE0-3555489972A1}">
  <dimension ref="B3:O18"/>
  <sheetViews>
    <sheetView showGridLines="0" showRowColHeaders="0" workbookViewId="0">
      <selection activeCell="I6" sqref="I6"/>
    </sheetView>
  </sheetViews>
  <sheetFormatPr defaultRowHeight="15" x14ac:dyDescent="0.25"/>
  <cols>
    <col min="2" max="2" width="23.42578125" bestFit="1" customWidth="1"/>
    <col min="3" max="14" width="11.7109375" customWidth="1"/>
  </cols>
  <sheetData>
    <row r="3" spans="2:15" ht="18" customHeight="1" x14ac:dyDescent="0.25"/>
    <row r="4" spans="2:15" ht="20.100000000000001" customHeight="1" x14ac:dyDescent="0.3">
      <c r="B4" s="39" t="s">
        <v>41</v>
      </c>
      <c r="C4" s="42" t="s">
        <v>42</v>
      </c>
      <c r="D4" s="42" t="s">
        <v>43</v>
      </c>
      <c r="E4" s="42" t="s">
        <v>46</v>
      </c>
      <c r="F4" s="42" t="s">
        <v>44</v>
      </c>
      <c r="G4" s="25"/>
      <c r="H4" s="25"/>
      <c r="I4" s="25"/>
      <c r="J4" s="25"/>
      <c r="K4" s="25"/>
      <c r="L4" s="25"/>
      <c r="M4" s="25"/>
      <c r="N4" s="25"/>
    </row>
    <row r="5" spans="2:15" ht="20.100000000000001" customHeight="1" x14ac:dyDescent="0.3">
      <c r="B5" s="40" t="s">
        <v>49</v>
      </c>
      <c r="C5" s="44">
        <v>0.11</v>
      </c>
      <c r="D5" s="44">
        <v>0.25</v>
      </c>
      <c r="E5" s="44">
        <v>0.4</v>
      </c>
      <c r="F5" s="44">
        <v>0.7</v>
      </c>
      <c r="G5" s="25"/>
      <c r="H5" s="25"/>
      <c r="I5" s="25"/>
      <c r="J5" s="25"/>
      <c r="K5" s="25"/>
      <c r="L5" s="25"/>
      <c r="M5" s="25"/>
      <c r="N5" s="25"/>
    </row>
    <row r="6" spans="2:15" ht="20.100000000000001" customHeight="1" x14ac:dyDescent="0.3">
      <c r="B6" s="40" t="s">
        <v>50</v>
      </c>
      <c r="C6" s="44">
        <f>O16</f>
        <v>0.10170965684146253</v>
      </c>
      <c r="D6" s="45"/>
      <c r="E6" s="45"/>
      <c r="F6" s="45"/>
      <c r="G6" s="25"/>
      <c r="H6" s="25"/>
      <c r="I6" s="25"/>
      <c r="J6" s="25"/>
      <c r="K6" s="25"/>
      <c r="L6" s="25"/>
      <c r="M6" s="25"/>
      <c r="N6" s="25"/>
    </row>
    <row r="7" spans="2:15" ht="20.100000000000001" customHeight="1" x14ac:dyDescent="0.3">
      <c r="B7" s="40" t="s">
        <v>51</v>
      </c>
      <c r="C7" s="45"/>
      <c r="D7" s="45"/>
      <c r="E7" s="45"/>
      <c r="F7" s="45"/>
      <c r="G7" s="25"/>
      <c r="H7" s="25"/>
      <c r="I7" s="25"/>
      <c r="J7" s="25"/>
      <c r="K7" s="25"/>
      <c r="L7" s="25"/>
      <c r="M7" s="25"/>
      <c r="N7" s="25"/>
    </row>
    <row r="8" spans="2:15" ht="20.100000000000001" customHeight="1" x14ac:dyDescent="0.3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5" ht="20.100000000000001" customHeight="1" x14ac:dyDescent="0.3">
      <c r="B9" s="40" t="s">
        <v>41</v>
      </c>
      <c r="C9" s="51">
        <v>1.2019</v>
      </c>
      <c r="D9" s="51">
        <v>2.2019000000000002</v>
      </c>
      <c r="E9" s="51">
        <v>3.2019000000000002</v>
      </c>
      <c r="F9" s="51">
        <v>4.2019000000000002</v>
      </c>
      <c r="G9" s="51">
        <v>5.2019000000000002</v>
      </c>
      <c r="H9" s="51">
        <v>6.2019000000000002</v>
      </c>
      <c r="I9" s="51">
        <v>7.2019000000000002</v>
      </c>
      <c r="J9" s="51">
        <v>8.2019000000000002</v>
      </c>
      <c r="K9" s="51">
        <v>9.2019000000000002</v>
      </c>
      <c r="L9" s="51">
        <v>10.2019</v>
      </c>
      <c r="M9" s="51">
        <v>11.2019</v>
      </c>
      <c r="N9" s="51">
        <v>12.2019</v>
      </c>
    </row>
    <row r="10" spans="2:15" ht="20.100000000000001" customHeight="1" x14ac:dyDescent="0.3">
      <c r="B10" s="43" t="s">
        <v>45</v>
      </c>
      <c r="C10" s="45">
        <v>1500</v>
      </c>
      <c r="D10" s="46">
        <f>C17</f>
        <v>1920</v>
      </c>
      <c r="E10" s="46">
        <f t="shared" ref="E10:N10" si="0">D17</f>
        <v>2320</v>
      </c>
      <c r="F10" s="46">
        <f t="shared" si="0"/>
        <v>2520</v>
      </c>
      <c r="G10" s="46">
        <f t="shared" si="0"/>
        <v>2660</v>
      </c>
      <c r="H10" s="46">
        <f t="shared" si="0"/>
        <v>2940</v>
      </c>
      <c r="I10" s="46">
        <f t="shared" si="0"/>
        <v>3240</v>
      </c>
      <c r="J10" s="46">
        <f t="shared" si="0"/>
        <v>2890</v>
      </c>
      <c r="K10" s="46">
        <f t="shared" si="0"/>
        <v>2990</v>
      </c>
      <c r="L10" s="46">
        <f t="shared" si="0"/>
        <v>3040</v>
      </c>
      <c r="M10" s="46">
        <f t="shared" si="0"/>
        <v>3990</v>
      </c>
      <c r="N10" s="46">
        <f t="shared" si="0"/>
        <v>4470</v>
      </c>
    </row>
    <row r="11" spans="2:15" ht="20.100000000000001" customHeight="1" x14ac:dyDescent="0.3">
      <c r="B11" s="40" t="s">
        <v>47</v>
      </c>
      <c r="C11" s="52">
        <v>500</v>
      </c>
      <c r="D11" s="52">
        <v>200</v>
      </c>
      <c r="E11" s="52">
        <v>50</v>
      </c>
      <c r="F11" s="52">
        <v>0</v>
      </c>
      <c r="G11" s="52">
        <v>100</v>
      </c>
      <c r="H11" s="52">
        <v>100</v>
      </c>
      <c r="I11" s="52">
        <v>0</v>
      </c>
      <c r="J11" s="52">
        <v>0</v>
      </c>
      <c r="K11" s="52">
        <v>0</v>
      </c>
      <c r="L11" s="52">
        <v>500</v>
      </c>
      <c r="M11" s="52">
        <v>0</v>
      </c>
      <c r="N11" s="52">
        <v>0</v>
      </c>
      <c r="O11" s="41">
        <f>SUM(C11:N11)</f>
        <v>1450</v>
      </c>
    </row>
    <row r="12" spans="2:15" ht="20.100000000000001" customHeight="1" x14ac:dyDescent="0.3">
      <c r="B12" s="40" t="s">
        <v>48</v>
      </c>
      <c r="C12" s="52">
        <v>200</v>
      </c>
      <c r="D12" s="52">
        <v>0</v>
      </c>
      <c r="E12" s="52">
        <v>200</v>
      </c>
      <c r="F12" s="52">
        <v>100</v>
      </c>
      <c r="G12" s="52">
        <v>0</v>
      </c>
      <c r="H12" s="52">
        <v>200</v>
      </c>
      <c r="I12" s="52">
        <v>500</v>
      </c>
      <c r="J12" s="52">
        <v>200</v>
      </c>
      <c r="K12" s="52">
        <v>200</v>
      </c>
      <c r="L12" s="52">
        <v>0</v>
      </c>
      <c r="M12" s="52">
        <v>100</v>
      </c>
      <c r="N12" s="52">
        <v>200</v>
      </c>
      <c r="O12" s="42">
        <f>SUM(C12:N12)</f>
        <v>1900</v>
      </c>
    </row>
    <row r="13" spans="2:15" ht="20.100000000000001" customHeight="1" x14ac:dyDescent="0.3">
      <c r="B13" s="43" t="s">
        <v>53</v>
      </c>
      <c r="C13" s="46">
        <f t="shared" ref="C13:H13" si="1">C10+C11-C12</f>
        <v>1800</v>
      </c>
      <c r="D13" s="46">
        <f t="shared" si="1"/>
        <v>2120</v>
      </c>
      <c r="E13" s="46">
        <f t="shared" si="1"/>
        <v>2170</v>
      </c>
      <c r="F13" s="46">
        <f t="shared" si="1"/>
        <v>2420</v>
      </c>
      <c r="G13" s="46">
        <f t="shared" si="1"/>
        <v>2760</v>
      </c>
      <c r="H13" s="46">
        <f t="shared" si="1"/>
        <v>2840</v>
      </c>
      <c r="I13" s="46">
        <f t="shared" ref="I13:N13" si="2">I10+I11-I12</f>
        <v>2740</v>
      </c>
      <c r="J13" s="46">
        <f t="shared" si="2"/>
        <v>2690</v>
      </c>
      <c r="K13" s="46">
        <f t="shared" si="2"/>
        <v>2790</v>
      </c>
      <c r="L13" s="46">
        <f t="shared" si="2"/>
        <v>3540</v>
      </c>
      <c r="M13" s="46">
        <f t="shared" si="2"/>
        <v>3890</v>
      </c>
      <c r="N13" s="46">
        <f t="shared" si="2"/>
        <v>4270</v>
      </c>
    </row>
    <row r="14" spans="2:15" ht="20.100000000000001" customHeight="1" x14ac:dyDescent="0.3">
      <c r="B14" s="40" t="s">
        <v>49</v>
      </c>
      <c r="C14" s="50">
        <f>C5</f>
        <v>0.11</v>
      </c>
      <c r="D14" s="50">
        <v>0.11</v>
      </c>
      <c r="E14" s="50">
        <v>0.11</v>
      </c>
      <c r="F14" s="50">
        <v>0.11</v>
      </c>
      <c r="G14" s="50">
        <v>0.11</v>
      </c>
      <c r="H14" s="50">
        <v>0.11</v>
      </c>
      <c r="I14" s="50">
        <v>0.11</v>
      </c>
      <c r="J14" s="50">
        <v>0.11</v>
      </c>
      <c r="K14" s="50">
        <v>0.11</v>
      </c>
      <c r="L14" s="50">
        <v>0.11</v>
      </c>
      <c r="M14" s="50">
        <v>0.11</v>
      </c>
      <c r="N14" s="50">
        <v>0.11</v>
      </c>
    </row>
    <row r="15" spans="2:15" ht="20.100000000000001" customHeight="1" x14ac:dyDescent="0.3">
      <c r="B15" s="40" t="s">
        <v>51</v>
      </c>
      <c r="C15" s="45">
        <v>120</v>
      </c>
      <c r="D15" s="45">
        <v>200</v>
      </c>
      <c r="E15" s="45">
        <v>350</v>
      </c>
      <c r="F15" s="45">
        <v>240</v>
      </c>
      <c r="G15" s="45">
        <v>180</v>
      </c>
      <c r="H15" s="45">
        <v>400</v>
      </c>
      <c r="I15" s="45">
        <v>150</v>
      </c>
      <c r="J15" s="45">
        <v>300</v>
      </c>
      <c r="K15" s="45">
        <v>250</v>
      </c>
      <c r="L15" s="45">
        <v>450</v>
      </c>
      <c r="M15" s="45">
        <v>580</v>
      </c>
      <c r="N15" s="45">
        <v>260</v>
      </c>
    </row>
    <row r="16" spans="2:15" ht="20.100000000000001" customHeight="1" x14ac:dyDescent="0.3">
      <c r="B16" s="43" t="s">
        <v>50</v>
      </c>
      <c r="C16" s="49">
        <f t="shared" ref="C16:N16" si="3">C15/C13</f>
        <v>6.6666666666666666E-2</v>
      </c>
      <c r="D16" s="49">
        <f t="shared" si="3"/>
        <v>9.4339622641509441E-2</v>
      </c>
      <c r="E16" s="49">
        <f t="shared" si="3"/>
        <v>0.16129032258064516</v>
      </c>
      <c r="F16" s="49">
        <f t="shared" si="3"/>
        <v>9.9173553719008267E-2</v>
      </c>
      <c r="G16" s="49">
        <f t="shared" si="3"/>
        <v>6.5217391304347824E-2</v>
      </c>
      <c r="H16" s="49">
        <f t="shared" si="3"/>
        <v>0.14084507042253522</v>
      </c>
      <c r="I16" s="49">
        <f t="shared" si="3"/>
        <v>5.4744525547445258E-2</v>
      </c>
      <c r="J16" s="49">
        <f t="shared" si="3"/>
        <v>0.11152416356877323</v>
      </c>
      <c r="K16" s="49">
        <f t="shared" si="3"/>
        <v>8.9605734767025089E-2</v>
      </c>
      <c r="L16" s="49">
        <f t="shared" si="3"/>
        <v>0.1271186440677966</v>
      </c>
      <c r="M16" s="49">
        <f t="shared" si="3"/>
        <v>0.14910025706940874</v>
      </c>
      <c r="N16" s="49">
        <f t="shared" si="3"/>
        <v>6.0889929742388757E-2</v>
      </c>
      <c r="O16" s="53">
        <f>SUM(C16:N16)/12</f>
        <v>0.10170965684146253</v>
      </c>
    </row>
    <row r="17" spans="2:14" ht="18" customHeight="1" x14ac:dyDescent="0.3">
      <c r="B17" s="26" t="s">
        <v>52</v>
      </c>
      <c r="C17" s="56">
        <f>C15+C13</f>
        <v>1920</v>
      </c>
      <c r="D17" s="56">
        <f t="shared" ref="D17:N17" si="4">D15+D13</f>
        <v>2320</v>
      </c>
      <c r="E17" s="56">
        <f t="shared" si="4"/>
        <v>2520</v>
      </c>
      <c r="F17" s="56">
        <f t="shared" si="4"/>
        <v>2660</v>
      </c>
      <c r="G17" s="56">
        <f t="shared" si="4"/>
        <v>2940</v>
      </c>
      <c r="H17" s="56">
        <f t="shared" si="4"/>
        <v>3240</v>
      </c>
      <c r="I17" s="56">
        <f t="shared" si="4"/>
        <v>2890</v>
      </c>
      <c r="J17" s="56">
        <f t="shared" si="4"/>
        <v>2990</v>
      </c>
      <c r="K17" s="56">
        <f t="shared" si="4"/>
        <v>3040</v>
      </c>
      <c r="L17" s="56">
        <f t="shared" si="4"/>
        <v>3990</v>
      </c>
      <c r="M17" s="56">
        <f t="shared" si="4"/>
        <v>4470</v>
      </c>
      <c r="N17" s="56">
        <f t="shared" si="4"/>
        <v>4530</v>
      </c>
    </row>
    <row r="18" spans="2:14" ht="18" customHeight="1" x14ac:dyDescent="0.25"/>
  </sheetData>
  <sheetProtection selectLockedCell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9F97D-F89B-40DB-B75D-84305BAB4A2F}">
  <dimension ref="C3:D22"/>
  <sheetViews>
    <sheetView showGridLines="0" workbookViewId="0">
      <selection activeCell="D5" sqref="D5"/>
    </sheetView>
  </sheetViews>
  <sheetFormatPr defaultRowHeight="15" x14ac:dyDescent="0.25"/>
  <cols>
    <col min="3" max="3" width="17.7109375" customWidth="1"/>
    <col min="4" max="4" width="48.85546875" customWidth="1"/>
  </cols>
  <sheetData>
    <row r="3" spans="3:4" ht="18.75" x14ac:dyDescent="0.3">
      <c r="C3" s="28" t="s">
        <v>59</v>
      </c>
      <c r="D3" s="29" t="s">
        <v>36</v>
      </c>
    </row>
    <row r="4" spans="3:4" ht="18.75" x14ac:dyDescent="0.3">
      <c r="C4" s="30" t="s">
        <v>60</v>
      </c>
      <c r="D4" s="31" t="s">
        <v>37</v>
      </c>
    </row>
    <row r="5" spans="3:4" ht="20.25" x14ac:dyDescent="0.3">
      <c r="C5" s="32" t="s">
        <v>38</v>
      </c>
      <c r="D5" s="47" t="s">
        <v>54</v>
      </c>
    </row>
    <row r="6" spans="3:4" ht="20.25" x14ac:dyDescent="0.3">
      <c r="C6" s="32" t="s">
        <v>38</v>
      </c>
      <c r="D6" s="33" t="s">
        <v>55</v>
      </c>
    </row>
    <row r="7" spans="3:4" ht="20.25" x14ac:dyDescent="0.3">
      <c r="C7" s="32" t="s">
        <v>38</v>
      </c>
      <c r="D7" s="33" t="s">
        <v>56</v>
      </c>
    </row>
    <row r="8" spans="3:4" ht="20.25" x14ac:dyDescent="0.3">
      <c r="C8" s="32" t="s">
        <v>38</v>
      </c>
      <c r="D8" s="33" t="s">
        <v>57</v>
      </c>
    </row>
    <row r="9" spans="3:4" ht="20.25" x14ac:dyDescent="0.3">
      <c r="C9" s="32" t="s">
        <v>38</v>
      </c>
      <c r="D9" s="33" t="s">
        <v>58</v>
      </c>
    </row>
    <row r="10" spans="3:4" ht="20.25" x14ac:dyDescent="0.3">
      <c r="C10" s="32" t="s">
        <v>38</v>
      </c>
      <c r="D10" s="33" t="s">
        <v>61</v>
      </c>
    </row>
    <row r="11" spans="3:4" ht="20.25" x14ac:dyDescent="0.3">
      <c r="C11" s="32" t="s">
        <v>38</v>
      </c>
      <c r="D11" s="33" t="s">
        <v>62</v>
      </c>
    </row>
    <row r="12" spans="3:4" ht="20.25" x14ac:dyDescent="0.3">
      <c r="C12" s="32" t="s">
        <v>38</v>
      </c>
      <c r="D12" s="33" t="s">
        <v>63</v>
      </c>
    </row>
    <row r="13" spans="3:4" ht="18.75" x14ac:dyDescent="0.3">
      <c r="C13" s="37"/>
      <c r="D13" s="38" t="s">
        <v>39</v>
      </c>
    </row>
    <row r="14" spans="3:4" ht="20.25" x14ac:dyDescent="0.3">
      <c r="C14" s="32" t="s">
        <v>38</v>
      </c>
      <c r="D14" s="33" t="s">
        <v>72</v>
      </c>
    </row>
    <row r="15" spans="3:4" ht="20.25" x14ac:dyDescent="0.3">
      <c r="C15" s="32" t="s">
        <v>38</v>
      </c>
      <c r="D15" s="33" t="s">
        <v>64</v>
      </c>
    </row>
    <row r="16" spans="3:4" ht="20.25" x14ac:dyDescent="0.3">
      <c r="C16" s="32" t="s">
        <v>38</v>
      </c>
      <c r="D16" s="33" t="s">
        <v>65</v>
      </c>
    </row>
    <row r="17" spans="3:4" ht="20.25" x14ac:dyDescent="0.3">
      <c r="C17" s="32" t="s">
        <v>38</v>
      </c>
      <c r="D17" s="33" t="s">
        <v>66</v>
      </c>
    </row>
    <row r="18" spans="3:4" ht="20.25" x14ac:dyDescent="0.3">
      <c r="C18" s="32" t="s">
        <v>38</v>
      </c>
      <c r="D18" s="33" t="s">
        <v>67</v>
      </c>
    </row>
    <row r="19" spans="3:4" ht="20.25" x14ac:dyDescent="0.3">
      <c r="C19" s="32"/>
      <c r="D19" s="33" t="s">
        <v>68</v>
      </c>
    </row>
    <row r="20" spans="3:4" ht="18.75" x14ac:dyDescent="0.3">
      <c r="C20" s="34"/>
      <c r="D20" s="33" t="s">
        <v>69</v>
      </c>
    </row>
    <row r="21" spans="3:4" ht="18.75" x14ac:dyDescent="0.3">
      <c r="C21" s="35"/>
      <c r="D21" s="33" t="s">
        <v>70</v>
      </c>
    </row>
    <row r="22" spans="3:4" ht="18.75" x14ac:dyDescent="0.3">
      <c r="C22" s="35"/>
      <c r="D22" s="33" t="s">
        <v>71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4512-9FEE-4E8D-9C59-D957F0B42593}">
  <dimension ref="C4:H8"/>
  <sheetViews>
    <sheetView showGridLines="0" showRowColHeaders="0" workbookViewId="0">
      <selection activeCell="D5" sqref="D5"/>
    </sheetView>
  </sheetViews>
  <sheetFormatPr defaultRowHeight="15" x14ac:dyDescent="0.25"/>
  <cols>
    <col min="3" max="3" width="14.7109375" bestFit="1" customWidth="1"/>
    <col min="4" max="4" width="13.5703125" bestFit="1" customWidth="1"/>
    <col min="5" max="5" width="24.42578125" bestFit="1" customWidth="1"/>
    <col min="6" max="6" width="15" bestFit="1" customWidth="1"/>
    <col min="7" max="7" width="20.28515625" bestFit="1" customWidth="1"/>
    <col min="8" max="8" width="21.28515625" bestFit="1" customWidth="1"/>
  </cols>
  <sheetData>
    <row r="4" spans="3:8" ht="22.5" customHeight="1" x14ac:dyDescent="0.3">
      <c r="C4" s="23" t="s">
        <v>27</v>
      </c>
      <c r="D4" s="23" t="s">
        <v>28</v>
      </c>
      <c r="E4" s="23" t="s">
        <v>29</v>
      </c>
      <c r="F4" s="23" t="s">
        <v>30</v>
      </c>
      <c r="G4" s="23" t="s">
        <v>31</v>
      </c>
      <c r="H4" s="23" t="s">
        <v>32</v>
      </c>
    </row>
    <row r="5" spans="3:8" ht="39.75" customHeight="1" x14ac:dyDescent="0.45">
      <c r="C5" s="57">
        <v>10000</v>
      </c>
      <c r="D5" s="57">
        <v>3</v>
      </c>
      <c r="E5" s="57">
        <v>10</v>
      </c>
      <c r="F5" s="57">
        <v>100</v>
      </c>
      <c r="G5" s="36">
        <f>(C5*D5*1000)/(F5*E5)</f>
        <v>30000</v>
      </c>
      <c r="H5" s="36">
        <f>G5/100000</f>
        <v>0.3</v>
      </c>
    </row>
    <row r="8" spans="3:8" x14ac:dyDescent="0.25">
      <c r="E8" s="61"/>
      <c r="F8" s="61"/>
      <c r="G8" s="61"/>
    </row>
  </sheetData>
  <sheetProtection algorithmName="SHA-512" hashValue="hF3gnVZT65kVkZbYAPxycBEPOEjyIkFvpyt3zCyBKEgecASgasepaR/CnCDarZUZ8BgcRr7JSfAX76KWBLX7Ow==" saltValue="DSduS3Nfvt9G7hXZ602fmQ==" spinCount="100000" sheet="1" selectLockedCells="1"/>
  <mergeCells count="1">
    <mergeCell ref="E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مدیریت و ارزیابی پلن معاملاتی</vt:lpstr>
      <vt:lpstr>اهداف مالی</vt:lpstr>
      <vt:lpstr>چک لیست معامله</vt:lpstr>
      <vt:lpstr>مدیریت سرمایه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Nourani</dc:creator>
  <cp:lastModifiedBy>Ali Nourani</cp:lastModifiedBy>
  <dcterms:created xsi:type="dcterms:W3CDTF">2018-09-28T08:59:24Z</dcterms:created>
  <dcterms:modified xsi:type="dcterms:W3CDTF">2020-05-25T05:47:29Z</dcterms:modified>
</cp:coreProperties>
</file>